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1.xml" ContentType="application/vnd.openxmlformats-officedocument.spreadsheetml.comments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ingabe" sheetId="1" state="visible" r:id="rId1"/>
    <sheet name="Hauptkalkulation" sheetId="2" state="visible" r:id="rId2"/>
    <sheet name="Sensitivitäten" sheetId="3" state="visible" r:id="rId3"/>
    <sheet name="Szenarien" sheetId="4" state="visible" r:id="rId4"/>
    <sheet name="Visualisierung" sheetId="5" state="visible" r:id="rId5"/>
    <sheet name="Notizen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&quot; €&quot;;-#,##0&quot; €&quot;;&quot;-&quot;&quot; €&quot;"/>
    <numFmt numFmtId="165" formatCode="0.0%"/>
    <numFmt numFmtId="166" formatCode="0.000"/>
  </numFmts>
  <fonts count="13">
    <font>
      <name val="Calibri"/>
      <family val="2"/>
      <color theme="1"/>
      <sz val="11"/>
      <scheme val="minor"/>
    </font>
    <font>
      <name val="Arial"/>
      <b val="1"/>
      <color rgb="001A1A1A"/>
      <sz val="16"/>
    </font>
    <font>
      <name val="Arial"/>
      <i val="1"/>
      <color rgb="00666666"/>
      <sz val="9"/>
    </font>
    <font>
      <name val="Arial"/>
      <b val="1"/>
      <color rgb="001A1A1A"/>
      <sz val="11"/>
    </font>
    <font>
      <name val="Arial"/>
      <b val="1"/>
      <color rgb="00FFFFFF"/>
      <sz val="11"/>
    </font>
    <font>
      <name val="Arial"/>
      <color rgb="001A1A1A"/>
      <sz val="11"/>
    </font>
    <font>
      <name val="Arial"/>
      <color rgb="000000FF"/>
      <sz val="11"/>
    </font>
    <font>
      <name val="Arial"/>
      <color rgb="00008000"/>
      <sz val="11"/>
    </font>
    <font>
      <name val="Arial"/>
      <color rgb="00000000"/>
      <sz val="11"/>
    </font>
    <font>
      <name val="Arial"/>
      <b val="1"/>
    </font>
    <font>
      <name val="Arial"/>
      <b val="1"/>
      <color rgb="00008000"/>
    </font>
    <font>
      <name val="Arial"/>
      <b val="1"/>
      <sz val="12"/>
    </font>
    <font>
      <name val="Arial"/>
      <b val="1"/>
      <color rgb="00008000"/>
      <sz val="12"/>
    </font>
  </fonts>
  <fills count="6">
    <fill>
      <patternFill/>
    </fill>
    <fill>
      <patternFill patternType="gray125"/>
    </fill>
    <fill>
      <patternFill patternType="solid">
        <fgColor rgb="00F2F2F2"/>
        <bgColor rgb="00F2F2F2"/>
      </patternFill>
    </fill>
    <fill>
      <patternFill patternType="solid">
        <fgColor rgb="00CC3300"/>
        <bgColor rgb="00CC3300"/>
      </patternFill>
    </fill>
    <fill>
      <patternFill patternType="solid">
        <fgColor rgb="00FFFF00"/>
        <bgColor rgb="00FFFF00"/>
      </patternFill>
    </fill>
    <fill>
      <patternFill patternType="solid">
        <fgColor rgb="00E8A000"/>
        <bgColor rgb="00E8A00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4" fillId="3" borderId="0" pivotButton="0" quotePrefix="0" xfId="0"/>
    <xf numFmtId="0" fontId="5" fillId="0" borderId="0" pivotButton="0" quotePrefix="0" xfId="0"/>
    <xf numFmtId="0" fontId="6" fillId="4" borderId="1" applyAlignment="1" pivotButton="0" quotePrefix="0" xfId="0">
      <alignment horizontal="left"/>
    </xf>
    <xf numFmtId="164" fontId="6" fillId="4" borderId="1" applyAlignment="1" pivotButton="0" quotePrefix="0" xfId="0">
      <alignment horizontal="right"/>
    </xf>
    <xf numFmtId="165" fontId="6" fillId="4" borderId="1" applyAlignment="1" pivotButton="0" quotePrefix="0" xfId="0">
      <alignment horizontal="right"/>
    </xf>
    <xf numFmtId="3" fontId="6" fillId="4" borderId="1" applyAlignment="1" pivotButton="0" quotePrefix="0" xfId="0">
      <alignment horizontal="right"/>
    </xf>
    <xf numFmtId="0" fontId="0" fillId="2" borderId="1" pivotButton="0" quotePrefix="0" xfId="0"/>
    <xf numFmtId="0" fontId="3" fillId="2" borderId="1" applyAlignment="1" pivotButton="0" quotePrefix="0" xfId="0">
      <alignment horizontal="center"/>
    </xf>
    <xf numFmtId="0" fontId="5" fillId="0" borderId="1" pivotButton="0" quotePrefix="0" xfId="0"/>
    <xf numFmtId="164" fontId="7" fillId="0" borderId="1" pivotButton="0" quotePrefix="0" xfId="0"/>
    <xf numFmtId="164" fontId="8" fillId="0" borderId="1" pivotButton="0" quotePrefix="0" xfId="0"/>
    <xf numFmtId="164" fontId="9" fillId="2" borderId="1" pivotButton="0" quotePrefix="0" xfId="0"/>
    <xf numFmtId="164" fontId="10" fillId="2" borderId="1" pivotButton="0" quotePrefix="0" xfId="0"/>
    <xf numFmtId="0" fontId="3" fillId="5" borderId="1" pivotButton="0" quotePrefix="0" xfId="0"/>
    <xf numFmtId="164" fontId="9" fillId="5" borderId="1" pivotButton="0" quotePrefix="0" xfId="0"/>
    <xf numFmtId="0" fontId="3" fillId="0" borderId="1" pivotButton="0" quotePrefix="0" xfId="0"/>
    <xf numFmtId="165" fontId="9" fillId="0" borderId="1" pivotButton="0" quotePrefix="0" xfId="0"/>
    <xf numFmtId="3" fontId="8" fillId="0" borderId="1" pivotButton="0" quotePrefix="0" xfId="0"/>
    <xf numFmtId="165" fontId="11" fillId="0" borderId="1" pivotButton="0" quotePrefix="0" xfId="0"/>
    <xf numFmtId="3" fontId="11" fillId="0" borderId="1" pivotButton="0" quotePrefix="0" xfId="0"/>
    <xf numFmtId="166" fontId="7" fillId="0" borderId="0" pivotButton="0" quotePrefix="0" xfId="0"/>
    <xf numFmtId="165" fontId="7" fillId="0" borderId="1" pivotButton="0" quotePrefix="0" xfId="0"/>
    <xf numFmtId="164" fontId="7" fillId="2" borderId="1" pivotButton="0" quotePrefix="0" xfId="0"/>
    <xf numFmtId="165" fontId="7" fillId="2" borderId="1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wrapText="1"/>
    </xf>
    <xf numFmtId="0" fontId="6" fillId="0" borderId="1" applyAlignment="1" pivotButton="0" quotePrefix="0" xfId="0">
      <alignment horizontal="left"/>
    </xf>
    <xf numFmtId="164" fontId="6" fillId="0" borderId="1" applyAlignment="1" pivotButton="0" quotePrefix="0" xfId="0">
      <alignment horizontal="right"/>
    </xf>
    <xf numFmtId="165" fontId="6" fillId="0" borderId="1" applyAlignment="1" pivotButton="0" quotePrefix="0" xfId="0">
      <alignment horizontal="right"/>
    </xf>
    <xf numFmtId="3" fontId="6" fillId="0" borderId="1" applyAlignment="1" pivotButton="0" quotePrefix="0" xfId="0">
      <alignment horizontal="right"/>
    </xf>
    <xf numFmtId="164" fontId="0" fillId="0" borderId="0" pivotButton="0" quotePrefix="0" xfId="0"/>
    <xf numFmtId="0" fontId="3" fillId="0" borderId="0" pivotButton="0" quotePrefix="0" xfId="0"/>
    <xf numFmtId="164" fontId="9" fillId="0" borderId="0" pivotButton="0" quotePrefix="0" xfId="0"/>
    <xf numFmtId="165" fontId="9" fillId="0" borderId="0" pivotButton="0" quotePrefix="0" xfId="0"/>
    <xf numFmtId="164" fontId="7" fillId="0" borderId="0" pivotButton="0" quotePrefix="0" xfId="0"/>
    <xf numFmtId="0" fontId="12" fillId="0" borderId="0" pivotButton="0" quotePrefix="0" xfId="0"/>
    <xf numFmtId="165" fontId="7" fillId="0" borderId="0" pivotButton="0" quotePrefix="0" xfId="0"/>
    <xf numFmtId="0" fontId="6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harts/chart1.xml><?xml version="1.0" encoding="utf-8"?>
<chartSpace xmlns:a="http://schemas.openxmlformats.org/drawingml/2006/main" xmlns="http://schemas.openxmlformats.org/drawingml/2006/chart">
  <style val="2"/>
  <chart>
    <title>
      <tx>
        <rich>
          <a:bodyPr/>
          <a:p>
            <a:pPr>
              <a:defRPr/>
            </a:pPr>
            <a:r>
              <a:t>Kostenkurve über 5 Jahre — kumuliert</a:t>
            </a:r>
          </a:p>
        </rich>
      </tx>
    </title>
    <plotArea>
      <lineChart>
        <grouping val="standard"/>
        <ser>
          <idx val="0"/>
          <order val="0"/>
          <tx>
            <strRef>
              <f>'Visualisierung'!A5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'Visualisierung'!$B$4:$F$4</f>
            </numRef>
          </cat>
          <val>
            <numRef>
              <f>'Visualisierung'!$B$5:$F$5</f>
            </numRef>
          </val>
        </ser>
        <ser>
          <idx val="1"/>
          <order val="1"/>
          <tx>
            <strRef>
              <f>'Visualisierung'!A6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'Visualisierung'!$B$4:$F$4</f>
            </numRef>
          </cat>
          <val>
            <numRef>
              <f>'Visualisierung'!$B$6:$F$6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Jahr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Kumulierte Kosten (€)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ROI-Verteilung nach Szenario (Jahr 1)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'Visualisierung'!A29</f>
            </strRef>
          </tx>
          <spPr>
            <a:ln>
              <a:prstDash val="solid"/>
            </a:ln>
          </spPr>
          <cat>
            <numRef>
              <f>'Visualisierung'!$B$28:$H$28</f>
            </numRef>
          </cat>
          <val>
            <numRef>
              <f>'Visualisierung'!$B$29:$H$29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ROI Jahr 1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ROI-Rechner</author>
  </authors>
  <commentList>
    <comment ref="B7" authorId="0" shapeId="0">
      <text>
        <t>Solo-Unternehmer hat kein Vergleichsgehalt. Stattdessen: Wert der eigenen zurückgewonnenen Zeit = Std./Woche × Wert/Std. × Arbeitswochen (8 × 70 € × 46 = 25.760 €), siehe Zeilen 30-32 unten in dieser Spalte.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10</row>
      <rowOff>0</rowOff>
    </from>
    <ext cx="7200000" cy="36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0</col>
      <colOff>0</colOff>
      <row>31</row>
      <rowOff>0</rowOff>
    </from>
    <ext cx="7200000" cy="360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16" customWidth="1" min="2" max="2"/>
    <col width="34" customWidth="1" min="3" max="3"/>
  </cols>
  <sheetData>
    <row r="1">
      <c r="A1" s="1" t="inlineStr">
        <is>
          <t>ROI-Rechner — Eingabe</t>
        </is>
      </c>
    </row>
    <row r="2">
      <c r="A2" s="2" t="inlineStr">
        <is>
          <t>Gelb markierte Zellen (Spalte B) sind Eingabefelder. Alle anderen Sheets aktualisieren sich automatisch.</t>
        </is>
      </c>
    </row>
    <row r="3">
      <c r="A3" s="3" t="inlineStr">
        <is>
          <t>Feld</t>
        </is>
      </c>
      <c r="B3" s="3" t="inlineStr">
        <is>
          <t>Wert</t>
        </is>
      </c>
      <c r="C3" s="3" t="inlineStr">
        <is>
          <t>Hinweis</t>
        </is>
      </c>
    </row>
    <row r="4">
      <c r="A4" s="4" t="inlineStr">
        <is>
          <t>Mitarbeiter-Kosten (die ersetzte/unterstützte Rolle)</t>
        </is>
      </c>
    </row>
    <row r="5">
      <c r="A5" s="5" t="inlineStr">
        <is>
          <t>Rollenbezeichnung</t>
        </is>
      </c>
      <c r="B5" s="6" t="inlineStr">
        <is>
          <t>Inbox-Manager</t>
        </is>
      </c>
      <c r="C5" s="2" t="inlineStr">
        <is>
          <t>Frei wählbar, nur zur Orientierung</t>
        </is>
      </c>
    </row>
    <row r="6">
      <c r="A6" s="5" t="inlineStr">
        <is>
          <t>Branche / Szenario-Name</t>
        </is>
      </c>
      <c r="B6" s="6" t="inlineStr">
        <is>
          <t>Agentur (5 Personen)</t>
        </is>
      </c>
      <c r="C6" s="2" t="inlineStr">
        <is>
          <t>Frei wählbar, nur zur Orientierung</t>
        </is>
      </c>
    </row>
    <row r="7">
      <c r="A7" s="5" t="inlineStr">
        <is>
          <t>Brutto-Jahresgehalt Mitarbeiter (€)</t>
        </is>
      </c>
      <c r="B7" s="7" t="n">
        <v>45000</v>
      </c>
      <c r="C7" s="2" t="inlineStr">
        <is>
          <t>Quelle: eigener Gehaltsplan / Gehaltsstudie</t>
        </is>
      </c>
    </row>
    <row r="8">
      <c r="A8" s="5" t="inlineStr">
        <is>
          <t>Lohnnebenkosten (%)</t>
        </is>
      </c>
      <c r="B8" s="8" t="n">
        <v>0.22</v>
      </c>
      <c r="C8" s="2" t="inlineStr">
        <is>
          <t>Arbeitgeberanteil SV, DE-Richtwert ca. 20-22%</t>
        </is>
      </c>
    </row>
    <row r="9">
      <c r="A9" s="5" t="inlineStr">
        <is>
          <t>Recruiting &amp; Onboarding-Kosten Jahr 1 (€)</t>
        </is>
      </c>
      <c r="B9" s="7" t="n">
        <v>8000</v>
      </c>
      <c r="C9" s="2" t="inlineStr">
        <is>
          <t>Nur im ersten Jahr, entfällt danach</t>
        </is>
      </c>
    </row>
    <row r="10">
      <c r="A10" s="5" t="inlineStr">
        <is>
          <t>Tools, Lizenzen, Arbeitsplatz p.a. (€)</t>
        </is>
      </c>
      <c r="B10" s="7" t="n">
        <v>3600</v>
      </c>
      <c r="C10" s="2" t="inlineStr">
        <is>
          <t>Laptop-Abschreibung, Software-Seats etc.</t>
        </is>
      </c>
    </row>
    <row r="11">
      <c r="A11" s="5" t="inlineStr">
        <is>
          <t>Krankheitstage &amp; Urlaubsausfall (% vom Gehalt)</t>
        </is>
      </c>
      <c r="B11" s="8" t="n">
        <v>0.15</v>
      </c>
      <c r="C11" s="2" t="inlineStr">
        <is>
          <t>Erfahrungswert, branchenabhängig</t>
        </is>
      </c>
    </row>
    <row r="12">
      <c r="A12" s="5" t="inlineStr">
        <is>
          <t>Anzahl ersetzte/unterstützte Vollzeit-Äquivalente (FTE)</t>
        </is>
      </c>
      <c r="B12" s="9" t="n">
        <v>1</v>
      </c>
      <c r="C12" s="2" t="inlineStr">
        <is>
          <t>z.B. 0,5 wenn nur Teilzeit-Aufgabe übernommen wird</t>
        </is>
      </c>
    </row>
    <row r="14">
      <c r="A14" s="4" t="inlineStr">
        <is>
          <t>Agent-Kosten</t>
        </is>
      </c>
    </row>
    <row r="15">
      <c r="A15" s="5" t="inlineStr">
        <is>
          <t>Setup-Investition, einmalig (€)</t>
        </is>
      </c>
      <c r="B15" s="7" t="n">
        <v>5000</v>
      </c>
      <c r="C15" s="2" t="inlineStr">
        <is>
          <t>Implementierung, Prompt-Engineering, Integration</t>
        </is>
      </c>
    </row>
    <row r="16">
      <c r="A16" s="5" t="inlineStr">
        <is>
          <t>Tool-Lizenzen Agent p.a. (€)</t>
        </is>
      </c>
      <c r="B16" s="7" t="n">
        <v>960</v>
      </c>
      <c r="C16" s="2" t="inlineStr">
        <is>
          <t>z.B. Automatisierungs-Plattform, Monitoring</t>
        </is>
      </c>
    </row>
    <row r="17">
      <c r="A17" s="5" t="inlineStr">
        <is>
          <t>LLM-API-Kosten pro Monat (€)</t>
        </is>
      </c>
      <c r="B17" s="7" t="n">
        <v>120</v>
      </c>
      <c r="C17" s="2" t="inlineStr">
        <is>
          <t>Quelle: Anthropic/OpenAI Pricing-Page + erwartetes Volumen</t>
        </is>
      </c>
    </row>
    <row r="18">
      <c r="A18" s="5" t="inlineStr">
        <is>
          <t>Wartungsaufwand (Stunden pro Monat)</t>
        </is>
      </c>
      <c r="B18" s="9" t="n">
        <v>4</v>
      </c>
      <c r="C18" s="2" t="inlineStr">
        <is>
          <t>Prompt-Tuning, Fehlerbehebung, Reviews</t>
        </is>
      </c>
    </row>
    <row r="19">
      <c r="A19" s="5" t="inlineStr">
        <is>
          <t>Interner Stundensatz für Wartung (€/h)</t>
        </is>
      </c>
      <c r="B19" s="7" t="n">
        <v>60</v>
      </c>
      <c r="C19" s="2" t="inlineStr">
        <is>
          <t>Voll-Kosten-Stundensatz des Betreuers</t>
        </is>
      </c>
    </row>
    <row r="20">
      <c r="A20" s="5" t="inlineStr">
        <is>
          <t>Quartals-Reviews intern p.a. (€)</t>
        </is>
      </c>
      <c r="B20" s="7" t="n">
        <v>800</v>
      </c>
      <c r="C20" s="2" t="inlineStr">
        <is>
          <t>4x im Jahr, Qualitäts-Check mit Team</t>
        </is>
      </c>
    </row>
    <row r="22">
      <c r="A22" s="4" t="inlineStr">
        <is>
          <t>Wachstum &amp; Sensitivität</t>
        </is>
      </c>
    </row>
    <row r="23">
      <c r="A23" s="5" t="inlineStr">
        <is>
          <t>Jährliche Kostensteigerung Personal (%)</t>
        </is>
      </c>
      <c r="B23" s="8" t="n">
        <v>0.03</v>
      </c>
      <c r="C23" s="2" t="inlineStr">
        <is>
          <t>Tariferhöhung / Inflation, DE-Richtwert</t>
        </is>
      </c>
    </row>
    <row r="24">
      <c r="A24" s="5" t="inlineStr">
        <is>
          <t>Jährliche Kostensteigerung API/Tools (%)</t>
        </is>
      </c>
      <c r="B24" s="8" t="n">
        <v>0.05</v>
      </c>
      <c r="C24" s="2" t="inlineStr">
        <is>
          <t>Erfahrungswert LLM-Markt, kann stark schwanken</t>
        </is>
      </c>
    </row>
    <row r="25">
      <c r="A25" s="5" t="inlineStr">
        <is>
          <t>Sensitivität Setup-Kosten (+/- %)</t>
        </is>
      </c>
      <c r="B25" s="8" t="n">
        <v>0.2</v>
      </c>
      <c r="C25" s="2" t="inlineStr">
        <is>
          <t>Für Sheet 3 · Sensitivitäten</t>
        </is>
      </c>
    </row>
    <row r="26">
      <c r="A26" s="5" t="inlineStr">
        <is>
          <t>Sensitivität API-Kosten (+/- %)</t>
        </is>
      </c>
      <c r="B26" s="8" t="n">
        <v>0.2</v>
      </c>
      <c r="C26" s="2" t="inlineStr">
        <is>
          <t>Für Sheet 3 · Sensitivitäten</t>
        </is>
      </c>
    </row>
    <row r="27">
      <c r="A27" s="5" t="inlineStr">
        <is>
          <t>Sensitivität Gehalt (+/- %)</t>
        </is>
      </c>
      <c r="B27" s="8" t="n">
        <v>0.2</v>
      </c>
      <c r="C27" s="2" t="inlineStr">
        <is>
          <t>Für Sheet 3 · Sensitivitäten</t>
        </is>
      </c>
    </row>
    <row r="29">
      <c r="A29" s="4" t="inlineStr">
        <is>
          <t>Nutzen</t>
        </is>
      </c>
    </row>
    <row r="30">
      <c r="A30" s="5" t="inlineStr">
        <is>
          <t>Stunden pro Woche durch Agent übernommen</t>
        </is>
      </c>
      <c r="B30" s="9" t="n">
        <v>12</v>
      </c>
      <c r="C30" s="2" t="inlineStr">
        <is>
          <t>Für Referenz / eigene Notizen, fließt nicht in ROI ein</t>
        </is>
      </c>
    </row>
    <row r="31">
      <c r="A31" s="5" t="inlineStr">
        <is>
          <t>Wert pro übernommener Stunde (€)</t>
        </is>
      </c>
      <c r="B31" s="7" t="n">
        <v>60</v>
      </c>
      <c r="C31" s="2" t="inlineStr">
        <is>
          <t>Ihr Stundensatz bzw. Opportunitätskosten</t>
        </is>
      </c>
    </row>
    <row r="32">
      <c r="A32" s="5" t="inlineStr">
        <is>
          <t>Arbeitswochen pro Jahr</t>
        </is>
      </c>
      <c r="B32" s="9" t="n">
        <v>46</v>
      </c>
      <c r="C32" s="2" t="inlineStr">
        <is>
          <t>52 abzüglich Urlaub/Feiertage</t>
        </is>
      </c>
    </row>
    <row r="34">
      <c r="A34" s="4" t="inlineStr">
        <is>
          <t>Projektion</t>
        </is>
      </c>
    </row>
    <row r="35">
      <c r="A35" s="5" t="inlineStr">
        <is>
          <t>Projektions-Startjahr</t>
        </is>
      </c>
      <c r="B35" s="6" t="n">
        <v>2026</v>
      </c>
      <c r="C35" s="2" t="inlineStr">
        <is>
          <t>Nur zur Beschriftung in Sheet 5</t>
        </is>
      </c>
    </row>
  </sheetData>
  <mergeCells count="7">
    <mergeCell ref="A1:C1"/>
    <mergeCell ref="A14:C14"/>
    <mergeCell ref="A22:C22"/>
    <mergeCell ref="A34:C34"/>
    <mergeCell ref="A29:C29"/>
    <mergeCell ref="A4:C4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3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Hauptkalkulation — ROI über 5 Jahre</t>
        </is>
      </c>
    </row>
    <row r="2">
      <c r="A2" s="2" t="inlineStr">
        <is>
          <t>Alle Werte automatisch berechnet aus Sheet 1 · Eingabe. Nichts hier manuell ändern.</t>
        </is>
      </c>
    </row>
    <row r="3">
      <c r="A3" s="10" t="inlineStr"/>
      <c r="B3" s="11" t="inlineStr">
        <is>
          <t>Jahr 1</t>
        </is>
      </c>
      <c r="C3" s="11" t="inlineStr">
        <is>
          <t>Jahr 2</t>
        </is>
      </c>
      <c r="D3" s="11" t="inlineStr">
        <is>
          <t>Jahr 3</t>
        </is>
      </c>
      <c r="E3" s="11" t="inlineStr">
        <is>
          <t>Jahr 4</t>
        </is>
      </c>
      <c r="F3" s="11" t="inlineStr">
        <is>
          <t>Jahr 5</t>
        </is>
      </c>
    </row>
    <row r="4">
      <c r="A4" s="4" t="inlineStr">
        <is>
          <t>Mitarbeiter-Vollkosten (pro FTE)</t>
        </is>
      </c>
    </row>
    <row r="5">
      <c r="A5" s="12" t="inlineStr">
        <is>
          <t>Brutto-Gehalt (mit jährlicher Steigerung)</t>
        </is>
      </c>
      <c r="B5" s="13">
        <f>Eingabe!$B$7</f>
        <v/>
      </c>
      <c r="C5" s="13">
        <f>B5*(1+Eingabe!$B$23)</f>
        <v/>
      </c>
      <c r="D5" s="13">
        <f>C5*(1+Eingabe!$B$23)</f>
        <v/>
      </c>
      <c r="E5" s="13">
        <f>D5*(1+Eingabe!$B$23)</f>
        <v/>
      </c>
      <c r="F5" s="13">
        <f>E5*(1+Eingabe!$B$23)</f>
        <v/>
      </c>
    </row>
    <row r="6">
      <c r="A6" s="12" t="inlineStr">
        <is>
          <t>+ Lohnnebenkosten</t>
        </is>
      </c>
      <c r="B6" s="13">
        <f>B5*Eingabe!$B$8</f>
        <v/>
      </c>
      <c r="C6" s="13">
        <f>C5*Eingabe!$B$8</f>
        <v/>
      </c>
      <c r="D6" s="13">
        <f>D5*Eingabe!$B$8</f>
        <v/>
      </c>
      <c r="E6" s="13">
        <f>E5*Eingabe!$B$8</f>
        <v/>
      </c>
      <c r="F6" s="13">
        <f>F5*Eingabe!$B$8</f>
        <v/>
      </c>
    </row>
    <row r="7">
      <c r="A7" s="12" t="inlineStr">
        <is>
          <t>+ Recruiting &amp; Onboarding (nur Jahr 1)</t>
        </is>
      </c>
      <c r="B7" s="13">
        <f>Eingabe!$B$9</f>
        <v/>
      </c>
      <c r="C7" s="14" t="n">
        <v>0</v>
      </c>
      <c r="D7" s="14" t="n">
        <v>0</v>
      </c>
      <c r="E7" s="14" t="n">
        <v>0</v>
      </c>
      <c r="F7" s="14" t="n">
        <v>0</v>
      </c>
    </row>
    <row r="8">
      <c r="A8" s="12" t="inlineStr">
        <is>
          <t>+ Tools, Lizenzen, Arbeitsplatz</t>
        </is>
      </c>
      <c r="B8" s="13">
        <f>Eingabe!$B$10</f>
        <v/>
      </c>
      <c r="C8" s="14">
        <f>B8*(1+Eingabe!$B$23)</f>
        <v/>
      </c>
      <c r="D8" s="14">
        <f>C8*(1+Eingabe!$B$23)</f>
        <v/>
      </c>
      <c r="E8" s="14">
        <f>D8*(1+Eingabe!$B$23)</f>
        <v/>
      </c>
      <c r="F8" s="14">
        <f>E8*(1+Eingabe!$B$23)</f>
        <v/>
      </c>
    </row>
    <row r="9">
      <c r="A9" s="12" t="inlineStr">
        <is>
          <t>+ Krankheitstage &amp; Urlaubsausfall</t>
        </is>
      </c>
      <c r="B9" s="13">
        <f>B5*Eingabe!$B$11</f>
        <v/>
      </c>
      <c r="C9" s="13">
        <f>C5*Eingabe!$B$11</f>
        <v/>
      </c>
      <c r="D9" s="13">
        <f>D5*Eingabe!$B$11</f>
        <v/>
      </c>
      <c r="E9" s="13">
        <f>E5*Eingabe!$B$11</f>
        <v/>
      </c>
      <c r="F9" s="13">
        <f>F5*Eingabe!$B$11</f>
        <v/>
      </c>
    </row>
    <row r="10">
      <c r="A10" s="3">
        <f> Vollkosten Mitarbeiter (pro FTE)</f>
        <v/>
      </c>
      <c r="B10" s="15">
        <f>SUM(B5:B9)</f>
        <v/>
      </c>
      <c r="C10" s="15">
        <f>SUM(C5:C9)</f>
        <v/>
      </c>
      <c r="D10" s="15">
        <f>SUM(D5:D9)</f>
        <v/>
      </c>
      <c r="E10" s="15">
        <f>SUM(E5:E9)</f>
        <v/>
      </c>
      <c r="F10" s="15">
        <f>SUM(F5:F9)</f>
        <v/>
      </c>
    </row>
    <row r="11">
      <c r="A11" s="3">
        <f> Vollkosten Mitarbeiter (× FTE)</f>
        <v/>
      </c>
      <c r="B11" s="16">
        <f>B10*Eingabe!$B$12</f>
        <v/>
      </c>
      <c r="C11" s="16">
        <f>C10*Eingabe!$B$12</f>
        <v/>
      </c>
      <c r="D11" s="16">
        <f>D10*Eingabe!$B$12</f>
        <v/>
      </c>
      <c r="E11" s="16">
        <f>E10*Eingabe!$B$12</f>
        <v/>
      </c>
      <c r="F11" s="16">
        <f>F10*Eingabe!$B$12</f>
        <v/>
      </c>
    </row>
    <row r="13">
      <c r="A13" s="4" t="inlineStr">
        <is>
          <t>Agent-Vollkosten</t>
        </is>
      </c>
    </row>
    <row r="14">
      <c r="A14" s="12" t="inlineStr">
        <is>
          <t>Setup-Investition (nur Jahr 1, einmalig)</t>
        </is>
      </c>
      <c r="B14" s="13">
        <f>Eingabe!$B$15</f>
        <v/>
      </c>
      <c r="C14" s="14" t="n">
        <v>0</v>
      </c>
      <c r="D14" s="14" t="n">
        <v>0</v>
      </c>
      <c r="E14" s="14" t="n">
        <v>0</v>
      </c>
      <c r="F14" s="14" t="n">
        <v>0</v>
      </c>
    </row>
    <row r="15">
      <c r="A15" s="12" t="inlineStr">
        <is>
          <t>+ Tool-Lizenzen Agent p.a.</t>
        </is>
      </c>
      <c r="B15" s="13">
        <f>Eingabe!$B$16</f>
        <v/>
      </c>
      <c r="C15" s="14">
        <f>B15*(1+Eingabe!$B$24)</f>
        <v/>
      </c>
      <c r="D15" s="14">
        <f>C15*(1+Eingabe!$B$24)</f>
        <v/>
      </c>
      <c r="E15" s="14">
        <f>D15*(1+Eingabe!$B$24)</f>
        <v/>
      </c>
      <c r="F15" s="14">
        <f>E15*(1+Eingabe!$B$24)</f>
        <v/>
      </c>
    </row>
    <row r="16">
      <c r="A16" s="12" t="inlineStr">
        <is>
          <t>+ LLM-API-Kosten p.a.</t>
        </is>
      </c>
      <c r="B16" s="13">
        <f>Eingabe!$B$17*12</f>
        <v/>
      </c>
      <c r="C16" s="14">
        <f>B16*(1+Eingabe!$B$24)</f>
        <v/>
      </c>
      <c r="D16" s="14">
        <f>C16*(1+Eingabe!$B$24)</f>
        <v/>
      </c>
      <c r="E16" s="14">
        <f>D16*(1+Eingabe!$B$24)</f>
        <v/>
      </c>
      <c r="F16" s="14">
        <f>E16*(1+Eingabe!$B$24)</f>
        <v/>
      </c>
    </row>
    <row r="17">
      <c r="A17" s="12" t="inlineStr">
        <is>
          <t>+ Wartung (Std./Monat × Satz × 12)</t>
        </is>
      </c>
      <c r="B17" s="13">
        <f>Eingabe!$B$18*Eingabe!$B$19*12</f>
        <v/>
      </c>
      <c r="C17" s="14">
        <f>B17*(1+Eingabe!$B$23)</f>
        <v/>
      </c>
      <c r="D17" s="14">
        <f>C17*(1+Eingabe!$B$23)</f>
        <v/>
      </c>
      <c r="E17" s="14">
        <f>D17*(1+Eingabe!$B$23)</f>
        <v/>
      </c>
      <c r="F17" s="14">
        <f>E17*(1+Eingabe!$B$23)</f>
        <v/>
      </c>
    </row>
    <row r="18">
      <c r="A18" s="12" t="inlineStr">
        <is>
          <t>+ Quartals-Reviews intern p.a.</t>
        </is>
      </c>
      <c r="B18" s="13">
        <f>Eingabe!$B$20</f>
        <v/>
      </c>
      <c r="C18" s="14">
        <f>B18*(1+Eingabe!$B$23)</f>
        <v/>
      </c>
      <c r="D18" s="14">
        <f>C18*(1+Eingabe!$B$23)</f>
        <v/>
      </c>
      <c r="E18" s="14">
        <f>D18*(1+Eingabe!$B$23)</f>
        <v/>
      </c>
      <c r="F18" s="14">
        <f>E18*(1+Eingabe!$B$23)</f>
        <v/>
      </c>
    </row>
    <row r="19">
      <c r="A19" s="3">
        <f> Vollkosten Agent</f>
        <v/>
      </c>
      <c r="B19" s="15">
        <f>SUM(B14:B18)</f>
        <v/>
      </c>
      <c r="C19" s="15">
        <f>SUM(C14:C18)</f>
        <v/>
      </c>
      <c r="D19" s="15">
        <f>SUM(D14:D18)</f>
        <v/>
      </c>
      <c r="E19" s="15">
        <f>SUM(E14:E18)</f>
        <v/>
      </c>
      <c r="F19" s="15">
        <f>SUM(F14:F18)</f>
        <v/>
      </c>
    </row>
    <row r="21">
      <c r="A21" s="4" t="inlineStr">
        <is>
          <t>Ersparnis &amp; ROI</t>
        </is>
      </c>
    </row>
    <row r="22">
      <c r="A22" s="17" t="inlineStr">
        <is>
          <t>Ersparnis (Jahr)</t>
        </is>
      </c>
      <c r="B22" s="18">
        <f>B11-B19</f>
        <v/>
      </c>
      <c r="C22" s="18">
        <f>C11-C19</f>
        <v/>
      </c>
      <c r="D22" s="18">
        <f>D11-D19</f>
        <v/>
      </c>
      <c r="E22" s="18">
        <f>E11-E19</f>
        <v/>
      </c>
      <c r="F22" s="18">
        <f>F11-F19</f>
        <v/>
      </c>
    </row>
    <row r="23">
      <c r="A23" s="12" t="inlineStr">
        <is>
          <t>Kumulierte Ersparnis</t>
        </is>
      </c>
      <c r="B23" s="14">
        <f>B22</f>
        <v/>
      </c>
      <c r="C23" s="14">
        <f>B23+C22</f>
        <v/>
      </c>
      <c r="D23" s="14">
        <f>C23+D22</f>
        <v/>
      </c>
      <c r="E23" s="14">
        <f>D23+E22</f>
        <v/>
      </c>
      <c r="F23" s="14">
        <f>E23+F22</f>
        <v/>
      </c>
    </row>
    <row r="24">
      <c r="A24" s="12" t="inlineStr">
        <is>
          <t>Kumulierte Agent-Kosten</t>
        </is>
      </c>
      <c r="B24" s="14">
        <f>B19</f>
        <v/>
      </c>
      <c r="C24" s="14">
        <f>B24+C19</f>
        <v/>
      </c>
      <c r="D24" s="14">
        <f>C24+D19</f>
        <v/>
      </c>
      <c r="E24" s="14">
        <f>D24+E19</f>
        <v/>
      </c>
      <c r="F24" s="14">
        <f>E24+F19</f>
        <v/>
      </c>
    </row>
    <row r="25">
      <c r="A25" s="19" t="inlineStr">
        <is>
          <t>ROI kumuliert (%)</t>
        </is>
      </c>
      <c r="B25" s="20">
        <f>IF(B24=0,0,B23/B24)</f>
        <v/>
      </c>
      <c r="C25" s="20">
        <f>IF(C24=0,0,C23/C24)</f>
        <v/>
      </c>
      <c r="D25" s="20">
        <f>IF(D24=0,0,D23/D24)</f>
        <v/>
      </c>
      <c r="E25" s="20">
        <f>IF(E24=0,0,E23/E24)</f>
        <v/>
      </c>
      <c r="F25" s="20">
        <f>IF(F24=0,0,F23/F24)</f>
        <v/>
      </c>
    </row>
    <row r="26">
      <c r="A26" s="12" t="inlineStr">
        <is>
          <t>Kumulierte Mitarbeiter-Kosten (zum Vergleich)</t>
        </is>
      </c>
      <c r="B26" s="14">
        <f>B11</f>
        <v/>
      </c>
      <c r="C26" s="14">
        <f>B26+C11</f>
        <v/>
      </c>
      <c r="D26" s="14">
        <f>C26+D11</f>
        <v/>
      </c>
      <c r="E26" s="14">
        <f>D26+E11</f>
        <v/>
      </c>
      <c r="F26" s="14">
        <f>E26+F11</f>
        <v/>
      </c>
    </row>
    <row r="27">
      <c r="A27" s="12" t="inlineStr">
        <is>
          <t>Break-Even erreicht? (1 = ja)</t>
        </is>
      </c>
      <c r="B27" s="21">
        <f>IF(B24&lt;=B26,1,0)</f>
        <v/>
      </c>
      <c r="C27" s="21">
        <f>IF(C24&lt;=C26,1,0)</f>
        <v/>
      </c>
      <c r="D27" s="21">
        <f>IF(D24&lt;=D26,1,0)</f>
        <v/>
      </c>
      <c r="E27" s="21">
        <f>IF(E24&lt;=E26,1,0)</f>
        <v/>
      </c>
      <c r="F27" s="21">
        <f>IF(F24&lt;=F26,1,0)</f>
        <v/>
      </c>
    </row>
    <row r="29">
      <c r="A29" s="4" t="inlineStr">
        <is>
          <t>Zusammenfassung</t>
        </is>
      </c>
    </row>
    <row r="30">
      <c r="A30" s="19" t="inlineStr">
        <is>
          <t>ROI nach 1 Jahr</t>
        </is>
      </c>
      <c r="B30" s="22">
        <f>B25</f>
        <v/>
      </c>
    </row>
    <row r="31">
      <c r="A31" s="19" t="inlineStr">
        <is>
          <t>ROI nach 3 Jahren</t>
        </is>
      </c>
      <c r="B31" s="22">
        <f>D25</f>
        <v/>
      </c>
    </row>
    <row r="32">
      <c r="A32" s="19" t="inlineStr">
        <is>
          <t>ROI nach 5 Jahren</t>
        </is>
      </c>
      <c r="B32" s="22">
        <f>F25</f>
        <v/>
      </c>
    </row>
    <row r="33">
      <c r="A33" s="19" t="inlineStr">
        <is>
          <t>Break-Even (Monate, ca.)</t>
        </is>
      </c>
      <c r="B33" s="23">
        <f>IFERROR(Eingabe!$B$15/(B22/12),"n/a")</f>
        <v/>
      </c>
    </row>
  </sheetData>
  <mergeCells count="6">
    <mergeCell ref="A2:F2"/>
    <mergeCell ref="A13:F13"/>
    <mergeCell ref="A1:F1"/>
    <mergeCell ref="A4:F4"/>
    <mergeCell ref="A29:C29"/>
    <mergeCell ref="A21:F2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22" customWidth="1" min="3" max="3"/>
    <col width="16" customWidth="1" min="4" max="4"/>
  </cols>
  <sheetData>
    <row r="1">
      <c r="A1" s="1" t="inlineStr">
        <is>
          <t>Sensitivitäts-Analyse</t>
        </is>
      </c>
    </row>
    <row r="2">
      <c r="A2" s="2" t="inlineStr">
        <is>
          <t>Was passiert, wenn Setup-Kosten, API-Kosten oder Gehalt um den in Sheet 1 hinterlegten Prozentsatz abweichen?</t>
        </is>
      </c>
    </row>
    <row r="3">
      <c r="A3" s="2" t="inlineStr">
        <is>
          <t>Hilfsgrößen (5-Jahres-Aufzinsungsfaktor)</t>
        </is>
      </c>
    </row>
    <row r="4">
      <c r="A4" s="2" t="inlineStr">
        <is>
          <t>Geometrie-Faktor Personal-Steigerung (5 Jahre)</t>
        </is>
      </c>
      <c r="B4" s="24">
        <f>IF(Eingabe!$B$23=0,5,((1+Eingabe!$B$23)^5-1)/Eingabe!$B$23)</f>
        <v/>
      </c>
    </row>
    <row r="5">
      <c r="A5" s="2" t="inlineStr">
        <is>
          <t>Geometrie-Faktor API/Tools-Steigerung (5 Jahre)</t>
        </is>
      </c>
      <c r="B5" s="24">
        <f>IF(Eingabe!$B$24=0,5,((1+Eingabe!$B$24)^5-1)/Eingabe!$B$24)</f>
        <v/>
      </c>
    </row>
    <row r="7">
      <c r="A7" s="3" t="inlineStr">
        <is>
          <t>Szenario</t>
        </is>
      </c>
      <c r="B7" s="3" t="inlineStr">
        <is>
          <t>Ersparnis Jahr 1 (€)</t>
        </is>
      </c>
      <c r="C7" s="3" t="inlineStr">
        <is>
          <t>Kumulierte Ersparnis 5 Jahre (€)</t>
        </is>
      </c>
      <c r="D7" s="3" t="inlineStr">
        <is>
          <t>ROI 5 Jahre (kumuliert)</t>
        </is>
      </c>
    </row>
    <row r="8">
      <c r="A8" s="4" t="inlineStr">
        <is>
          <t>Setup-Kosten</t>
        </is>
      </c>
    </row>
    <row r="9">
      <c r="A9" s="12" t="inlineStr">
        <is>
          <t>Setup-Kosten -20%</t>
        </is>
      </c>
      <c r="B9" s="13">
        <f>Hauptkalkulation!$B$22+Eingabe!$B$15*Eingabe!$B$25</f>
        <v/>
      </c>
      <c r="C9" s="13">
        <f>Hauptkalkulation!$F$23+Eingabe!$B$15*Eingabe!$B$25</f>
        <v/>
      </c>
      <c r="D9" s="25">
        <f>C9/(Hauptkalkulation!$F$24-Eingabe!$B$15*Eingabe!$B$25)</f>
        <v/>
      </c>
    </row>
    <row r="10">
      <c r="A10" s="3" t="inlineStr">
        <is>
          <t>Setup-Kosten Basis</t>
        </is>
      </c>
      <c r="B10" s="26">
        <f>Hauptkalkulation!$B$22</f>
        <v/>
      </c>
      <c r="C10" s="26">
        <f>Hauptkalkulation!$F$23</f>
        <v/>
      </c>
      <c r="D10" s="27">
        <f>Hauptkalkulation!$F$25</f>
        <v/>
      </c>
    </row>
    <row r="11">
      <c r="A11" s="12" t="inlineStr">
        <is>
          <t>Setup-Kosten +20%</t>
        </is>
      </c>
      <c r="B11" s="13">
        <f>Hauptkalkulation!$B$22-Eingabe!$B$15*Eingabe!$B$25</f>
        <v/>
      </c>
      <c r="C11" s="13">
        <f>Hauptkalkulation!$F$23-Eingabe!$B$15*Eingabe!$B$25</f>
        <v/>
      </c>
      <c r="D11" s="25">
        <f>C11/(Hauptkalkulation!$F$24+Eingabe!$B$15*Eingabe!$B$25)</f>
        <v/>
      </c>
    </row>
    <row r="13">
      <c r="A13" s="4" t="inlineStr">
        <is>
          <t>API-Kosten</t>
        </is>
      </c>
    </row>
    <row r="14">
      <c r="A14" s="12" t="inlineStr">
        <is>
          <t>API-Kosten -20%</t>
        </is>
      </c>
      <c r="B14" s="13">
        <f>Hauptkalkulation!$B$22+Eingabe!$B$17*12*Eingabe!$B$26</f>
        <v/>
      </c>
      <c r="C14" s="13">
        <f>Hauptkalkulation!$F$23+Eingabe!$B$17*12*Eingabe!$B$26*$B$5</f>
        <v/>
      </c>
      <c r="D14" s="25">
        <f>C14/(Hauptkalkulation!$F$24-Eingabe!$B$17*12*Eingabe!$B$26*$B$5)</f>
        <v/>
      </c>
    </row>
    <row r="15">
      <c r="A15" s="3" t="inlineStr">
        <is>
          <t>API-Kosten Basis</t>
        </is>
      </c>
      <c r="B15" s="26">
        <f>Hauptkalkulation!$B$22</f>
        <v/>
      </c>
      <c r="C15" s="26">
        <f>Hauptkalkulation!$F$23</f>
        <v/>
      </c>
      <c r="D15" s="27">
        <f>Hauptkalkulation!$F$25</f>
        <v/>
      </c>
    </row>
    <row r="16">
      <c r="A16" s="12" t="inlineStr">
        <is>
          <t>API-Kosten +20%</t>
        </is>
      </c>
      <c r="B16" s="13">
        <f>Hauptkalkulation!$B$22-Eingabe!$B$17*12*Eingabe!$B$26</f>
        <v/>
      </c>
      <c r="C16" s="13">
        <f>Hauptkalkulation!$F$23-Eingabe!$B$17*12*Eingabe!$B$26*$B$5</f>
        <v/>
      </c>
      <c r="D16" s="25">
        <f>C16/(Hauptkalkulation!$F$24+Eingabe!$B$17*12*Eingabe!$B$26*$B$5)</f>
        <v/>
      </c>
    </row>
    <row r="18">
      <c r="A18" s="4" t="inlineStr">
        <is>
          <t>Gehalt</t>
        </is>
      </c>
    </row>
    <row r="19">
      <c r="A19" s="12" t="inlineStr">
        <is>
          <t>Gehalt -20%</t>
        </is>
      </c>
      <c r="B19" s="13">
        <f>Hauptkalkulation!$B$22-(Eingabe!$B$7*Eingabe!$B$27*(1+Eingabe!$B$8+Eingabe!$B$11)*Eingabe!$B$12)</f>
        <v/>
      </c>
      <c r="C19" s="13">
        <f>Hauptkalkulation!$F$23-(Eingabe!$B$7*Eingabe!$B$27*(1+Eingabe!$B$8+Eingabe!$B$11)*Eingabe!$B$12)*$B$4</f>
        <v/>
      </c>
      <c r="D19" s="25">
        <f>C19/Hauptkalkulation!$F$24</f>
        <v/>
      </c>
    </row>
    <row r="20">
      <c r="A20" s="3" t="inlineStr">
        <is>
          <t>Gehalt Basis</t>
        </is>
      </c>
      <c r="B20" s="26">
        <f>Hauptkalkulation!$B$22</f>
        <v/>
      </c>
      <c r="C20" s="26">
        <f>Hauptkalkulation!$F$23</f>
        <v/>
      </c>
      <c r="D20" s="27">
        <f>Hauptkalkulation!$F$25</f>
        <v/>
      </c>
    </row>
    <row r="21">
      <c r="A21" s="12" t="inlineStr">
        <is>
          <t>Gehalt +20%</t>
        </is>
      </c>
      <c r="B21" s="13">
        <f>Hauptkalkulation!$B$22+(Eingabe!$B$7*Eingabe!$B$27*(1+Eingabe!$B$8+Eingabe!$B$11)*Eingabe!$B$12)</f>
        <v/>
      </c>
      <c r="C21" s="13">
        <f>Hauptkalkulation!$F$23+(Eingabe!$B$7*Eingabe!$B$27*(1+Eingabe!$B$8+Eingabe!$B$11)*Eingabe!$B$12)*$B$4</f>
        <v/>
      </c>
      <c r="D21" s="25">
        <f>C21/Hauptkalkulation!$F$24</f>
        <v/>
      </c>
    </row>
    <row r="23" ht="45" customHeight="1">
      <c r="A23" s="28" t="inlineStr">
        <is>
          <t>Methodik: Setup-Kosten fallen nur in Jahr 1 an, daher wirkt die Abweichung dort direkt und unverändert über 5 Jahre. API-Kosten und Gehalt wirken jedes Jahr und steigen mit der in Sheet 1 hinterlegten jährlichen Kostensteigerung — der Geometrie-Faktor oben rechnet diese Serie über 5 Jahre korrekt auf.</t>
        </is>
      </c>
    </row>
  </sheetData>
  <mergeCells count="6">
    <mergeCell ref="A1:D1"/>
    <mergeCell ref="A23:D23"/>
    <mergeCell ref="A18:D18"/>
    <mergeCell ref="A8:D8"/>
    <mergeCell ref="A2:D2"/>
    <mergeCell ref="A13:D1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41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7 Branchen-Szenarien — Startpunkt zum Kopieren</t>
        </is>
      </c>
    </row>
    <row r="2">
      <c r="A2" s="2" t="inlineStr">
        <is>
          <t>Spalte auswählen, Werte kopieren (Strg+C) und in Sheet 1 · Eingabe, Spalte B einfügen (Strg+Shift+V, nur Werte).</t>
        </is>
      </c>
    </row>
    <row r="3">
      <c r="A3" s="3" t="inlineStr">
        <is>
          <t>Variable</t>
        </is>
      </c>
      <c r="B3" s="29" t="inlineStr">
        <is>
          <t>Solo</t>
        </is>
      </c>
      <c r="C3" s="29" t="inlineStr">
        <is>
          <t>Marketing-Agentur</t>
        </is>
      </c>
      <c r="D3" s="29" t="inlineStr">
        <is>
          <t>B2B SaaS</t>
        </is>
      </c>
      <c r="E3" s="29" t="inlineStr">
        <is>
          <t>Steuerkanzlei</t>
        </is>
      </c>
      <c r="F3" s="29" t="inlineStr">
        <is>
          <t>E-Commerce</t>
        </is>
      </c>
      <c r="G3" s="29" t="inlineStr">
        <is>
          <t>Produktion</t>
        </is>
      </c>
      <c r="H3" s="29" t="inlineStr">
        <is>
          <t>Recruiting</t>
        </is>
      </c>
    </row>
    <row r="5">
      <c r="A5" s="12">
        <f>Eingabe!A5</f>
        <v/>
      </c>
      <c r="B5" s="30" t="inlineStr">
        <is>
          <t>Research- &amp; Admin-Agent</t>
        </is>
      </c>
      <c r="C5" s="30" t="inlineStr">
        <is>
          <t>Content- &amp; Outreach-Agent</t>
        </is>
      </c>
      <c r="D5" s="30" t="inlineStr">
        <is>
          <t>Kundenservice-Agent</t>
        </is>
      </c>
      <c r="E5" s="30" t="inlineStr">
        <is>
          <t>Dokumenten-Agent</t>
        </is>
      </c>
      <c r="F5" s="30" t="inlineStr">
        <is>
          <t>Kundenservice- &amp; Retouren-Agent</t>
        </is>
      </c>
      <c r="G5" s="30" t="inlineStr">
        <is>
          <t>Auftrags- &amp; Reporting-Agent</t>
        </is>
      </c>
      <c r="H5" s="30" t="inlineStr">
        <is>
          <t>Sourcing- &amp; Screening-Agent</t>
        </is>
      </c>
    </row>
    <row r="6">
      <c r="A6" s="12">
        <f>Eingabe!A6</f>
        <v/>
      </c>
      <c r="B6" s="30" t="inlineStr">
        <is>
          <t>Solo-Unternehmer</t>
        </is>
      </c>
      <c r="C6" s="30" t="inlineStr">
        <is>
          <t>Marketing-Agentur (5 Pers.)</t>
        </is>
      </c>
      <c r="D6" s="30" t="inlineStr">
        <is>
          <t>B2B SaaS (20 Pers.)</t>
        </is>
      </c>
      <c r="E6" s="30" t="inlineStr">
        <is>
          <t>Steuerkanzlei (8 Pers.)</t>
        </is>
      </c>
      <c r="F6" s="30" t="inlineStr">
        <is>
          <t>E-Commerce (12 Pers.)</t>
        </is>
      </c>
      <c r="G6" s="30" t="inlineStr">
        <is>
          <t>Produktion/Fertigung (30 Pers.)</t>
        </is>
      </c>
      <c r="H6" s="30" t="inlineStr">
        <is>
          <t>Recruiting-Agentur (10 Pers.)</t>
        </is>
      </c>
    </row>
    <row r="7">
      <c r="A7" s="12">
        <f>Eingabe!A7</f>
        <v/>
      </c>
      <c r="B7" s="31" t="n">
        <v>25760</v>
      </c>
      <c r="C7" s="31" t="n">
        <v>45000</v>
      </c>
      <c r="D7" s="31" t="n">
        <v>52000</v>
      </c>
      <c r="E7" s="31" t="n">
        <v>48000</v>
      </c>
      <c r="F7" s="31" t="n">
        <v>42000</v>
      </c>
      <c r="G7" s="31" t="n">
        <v>46000</v>
      </c>
      <c r="H7" s="31" t="n">
        <v>50000</v>
      </c>
    </row>
    <row r="8">
      <c r="A8" s="12">
        <f>Eingabe!A8</f>
        <v/>
      </c>
      <c r="B8" s="31" t="n">
        <v>0</v>
      </c>
      <c r="C8" s="32" t="n">
        <v>0.22</v>
      </c>
      <c r="D8" s="32" t="n">
        <v>0.22</v>
      </c>
      <c r="E8" s="32" t="n">
        <v>0.22</v>
      </c>
      <c r="F8" s="32" t="n">
        <v>0.22</v>
      </c>
      <c r="G8" s="32" t="n">
        <v>0.22</v>
      </c>
      <c r="H8" s="32" t="n">
        <v>0.22</v>
      </c>
    </row>
    <row r="9">
      <c r="A9" s="12">
        <f>Eingabe!A9</f>
        <v/>
      </c>
      <c r="B9" s="31" t="n">
        <v>0</v>
      </c>
      <c r="C9" s="31" t="n">
        <v>8000</v>
      </c>
      <c r="D9" s="31" t="n">
        <v>9000</v>
      </c>
      <c r="E9" s="31" t="n">
        <v>7000</v>
      </c>
      <c r="F9" s="31" t="n">
        <v>6500</v>
      </c>
      <c r="G9" s="31" t="n">
        <v>7500</v>
      </c>
      <c r="H9" s="31" t="n">
        <v>8500</v>
      </c>
    </row>
    <row r="10">
      <c r="A10" s="12">
        <f>Eingabe!A10</f>
        <v/>
      </c>
      <c r="B10" s="31" t="n">
        <v>0</v>
      </c>
      <c r="C10" s="31" t="n">
        <v>3600</v>
      </c>
      <c r="D10" s="31" t="n">
        <v>4200</v>
      </c>
      <c r="E10" s="31" t="n">
        <v>2800</v>
      </c>
      <c r="F10" s="31" t="n">
        <v>3200</v>
      </c>
      <c r="G10" s="31" t="n">
        <v>3000</v>
      </c>
      <c r="H10" s="31" t="n">
        <v>3400</v>
      </c>
    </row>
    <row r="11">
      <c r="A11" s="12">
        <f>Eingabe!A11</f>
        <v/>
      </c>
      <c r="B11" s="31" t="n">
        <v>0</v>
      </c>
      <c r="C11" s="32" t="n">
        <v>0.15</v>
      </c>
      <c r="D11" s="32" t="n">
        <v>0.12</v>
      </c>
      <c r="E11" s="32" t="n">
        <v>0.15</v>
      </c>
      <c r="F11" s="32" t="n">
        <v>0.14</v>
      </c>
      <c r="G11" s="32" t="n">
        <v>0.16</v>
      </c>
      <c r="H11" s="32" t="n">
        <v>0.13</v>
      </c>
    </row>
    <row r="12">
      <c r="A12" s="12">
        <f>Eingabe!A12</f>
        <v/>
      </c>
      <c r="B12" s="33" t="n">
        <v>1</v>
      </c>
      <c r="C12" s="33" t="n">
        <v>1</v>
      </c>
      <c r="D12" s="33" t="n">
        <v>2</v>
      </c>
      <c r="E12" s="33" t="n">
        <v>1</v>
      </c>
      <c r="F12" s="33" t="n">
        <v>2</v>
      </c>
      <c r="G12" s="33" t="n">
        <v>1</v>
      </c>
      <c r="H12" s="33" t="n">
        <v>1</v>
      </c>
    </row>
    <row r="15">
      <c r="A15" s="12">
        <f>Eingabe!A15</f>
        <v/>
      </c>
      <c r="B15" s="31" t="n">
        <v>2500</v>
      </c>
      <c r="C15" s="31" t="n">
        <v>5000</v>
      </c>
      <c r="D15" s="31" t="n">
        <v>9000</v>
      </c>
      <c r="E15" s="31" t="n">
        <v>6000</v>
      </c>
      <c r="F15" s="31" t="n">
        <v>7500</v>
      </c>
      <c r="G15" s="31" t="n">
        <v>8000</v>
      </c>
      <c r="H15" s="31" t="n">
        <v>6500</v>
      </c>
    </row>
    <row r="16">
      <c r="A16" s="12">
        <f>Eingabe!A16</f>
        <v/>
      </c>
      <c r="B16" s="31" t="n">
        <v>480</v>
      </c>
      <c r="C16" s="31" t="n">
        <v>960</v>
      </c>
      <c r="D16" s="31" t="n">
        <v>1800</v>
      </c>
      <c r="E16" s="31" t="n">
        <v>1200</v>
      </c>
      <c r="F16" s="31" t="n">
        <v>1400</v>
      </c>
      <c r="G16" s="31" t="n">
        <v>1200</v>
      </c>
      <c r="H16" s="31" t="n">
        <v>1300</v>
      </c>
    </row>
    <row r="17">
      <c r="A17" s="12">
        <f>Eingabe!A17</f>
        <v/>
      </c>
      <c r="B17" s="31" t="n">
        <v>60</v>
      </c>
      <c r="C17" s="31" t="n">
        <v>120</v>
      </c>
      <c r="D17" s="31" t="n">
        <v>300</v>
      </c>
      <c r="E17" s="31" t="n">
        <v>150</v>
      </c>
      <c r="F17" s="31" t="n">
        <v>220</v>
      </c>
      <c r="G17" s="31" t="n">
        <v>180</v>
      </c>
      <c r="H17" s="31" t="n">
        <v>200</v>
      </c>
    </row>
    <row r="18">
      <c r="A18" s="12">
        <f>Eingabe!A18</f>
        <v/>
      </c>
      <c r="B18" s="33" t="n">
        <v>2</v>
      </c>
      <c r="C18" s="33" t="n">
        <v>4</v>
      </c>
      <c r="D18" s="33" t="n">
        <v>6</v>
      </c>
      <c r="E18" s="33" t="n">
        <v>5</v>
      </c>
      <c r="F18" s="33" t="n">
        <v>6</v>
      </c>
      <c r="G18" s="33" t="n">
        <v>5</v>
      </c>
      <c r="H18" s="33" t="n">
        <v>5</v>
      </c>
    </row>
    <row r="19">
      <c r="A19" s="12">
        <f>Eingabe!A19</f>
        <v/>
      </c>
      <c r="B19" s="31" t="n">
        <v>70</v>
      </c>
      <c r="C19" s="31" t="n">
        <v>60</v>
      </c>
      <c r="D19" s="31" t="n">
        <v>65</v>
      </c>
      <c r="E19" s="31" t="n">
        <v>70</v>
      </c>
      <c r="F19" s="31" t="n">
        <v>55</v>
      </c>
      <c r="G19" s="31" t="n">
        <v>60</v>
      </c>
      <c r="H19" s="31" t="n">
        <v>65</v>
      </c>
    </row>
    <row r="20">
      <c r="A20" s="12">
        <f>Eingabe!A20</f>
        <v/>
      </c>
      <c r="B20" s="31" t="n">
        <v>400</v>
      </c>
      <c r="C20" s="31" t="n">
        <v>800</v>
      </c>
      <c r="D20" s="31" t="n">
        <v>1200</v>
      </c>
      <c r="E20" s="31" t="n">
        <v>900</v>
      </c>
      <c r="F20" s="31" t="n">
        <v>900</v>
      </c>
      <c r="G20" s="31" t="n">
        <v>1000</v>
      </c>
      <c r="H20" s="31" t="n">
        <v>900</v>
      </c>
    </row>
    <row r="23">
      <c r="A23" s="12">
        <f>Eingabe!A23</f>
        <v/>
      </c>
      <c r="B23" s="32" t="n">
        <v>0</v>
      </c>
      <c r="C23" s="32" t="n">
        <v>0.03</v>
      </c>
      <c r="D23" s="32" t="n">
        <v>0.03</v>
      </c>
      <c r="E23" s="32" t="n">
        <v>0.03</v>
      </c>
      <c r="F23" s="32" t="n">
        <v>0.03</v>
      </c>
      <c r="G23" s="32" t="n">
        <v>0.03</v>
      </c>
      <c r="H23" s="32" t="n">
        <v>0.03</v>
      </c>
    </row>
    <row r="24">
      <c r="A24" s="12">
        <f>Eingabe!A24</f>
        <v/>
      </c>
      <c r="B24" s="32" t="n">
        <v>0.05</v>
      </c>
      <c r="C24" s="32" t="n">
        <v>0.05</v>
      </c>
      <c r="D24" s="32" t="n">
        <v>0.06</v>
      </c>
      <c r="E24" s="32" t="n">
        <v>0.05</v>
      </c>
      <c r="F24" s="32" t="n">
        <v>0.06</v>
      </c>
      <c r="G24" s="32" t="n">
        <v>0.05</v>
      </c>
      <c r="H24" s="32" t="n">
        <v>0.05</v>
      </c>
    </row>
    <row r="25">
      <c r="A25" s="12">
        <f>Eingabe!A25</f>
        <v/>
      </c>
      <c r="B25" s="32" t="n">
        <v>0.2</v>
      </c>
      <c r="C25" s="32" t="n">
        <v>0.2</v>
      </c>
      <c r="D25" s="32" t="n">
        <v>0.2</v>
      </c>
      <c r="E25" s="32" t="n">
        <v>0.2</v>
      </c>
      <c r="F25" s="32" t="n">
        <v>0.2</v>
      </c>
      <c r="G25" s="32" t="n">
        <v>0.2</v>
      </c>
      <c r="H25" s="32" t="n">
        <v>0.2</v>
      </c>
    </row>
    <row r="26">
      <c r="A26" s="12">
        <f>Eingabe!A26</f>
        <v/>
      </c>
      <c r="B26" s="32" t="n">
        <v>0.2</v>
      </c>
      <c r="C26" s="32" t="n">
        <v>0.2</v>
      </c>
      <c r="D26" s="32" t="n">
        <v>0.2</v>
      </c>
      <c r="E26" s="32" t="n">
        <v>0.2</v>
      </c>
      <c r="F26" s="32" t="n">
        <v>0.2</v>
      </c>
      <c r="G26" s="32" t="n">
        <v>0.2</v>
      </c>
      <c r="H26" s="32" t="n">
        <v>0.2</v>
      </c>
    </row>
    <row r="27">
      <c r="A27" s="12">
        <f>Eingabe!A27</f>
        <v/>
      </c>
      <c r="B27" s="32" t="n">
        <v>0.2</v>
      </c>
      <c r="C27" s="32" t="n">
        <v>0.2</v>
      </c>
      <c r="D27" s="32" t="n">
        <v>0.2</v>
      </c>
      <c r="E27" s="32" t="n">
        <v>0.2</v>
      </c>
      <c r="F27" s="32" t="n">
        <v>0.2</v>
      </c>
      <c r="G27" s="32" t="n">
        <v>0.2</v>
      </c>
      <c r="H27" s="32" t="n">
        <v>0.2</v>
      </c>
    </row>
    <row r="30">
      <c r="A30" s="12">
        <f>Eingabe!A30</f>
        <v/>
      </c>
      <c r="B30" s="33" t="n">
        <v>8</v>
      </c>
      <c r="C30" s="33" t="n">
        <v>12</v>
      </c>
      <c r="D30" s="33" t="n">
        <v>20</v>
      </c>
      <c r="E30" s="33" t="n">
        <v>14</v>
      </c>
      <c r="F30" s="33" t="n">
        <v>25</v>
      </c>
      <c r="G30" s="33" t="n">
        <v>15</v>
      </c>
      <c r="H30" s="33" t="n">
        <v>18</v>
      </c>
    </row>
    <row r="31">
      <c r="A31" s="12">
        <f>Eingabe!A31</f>
        <v/>
      </c>
      <c r="B31" s="31" t="n">
        <v>70</v>
      </c>
      <c r="C31" s="31" t="n">
        <v>60</v>
      </c>
      <c r="D31" s="31" t="n">
        <v>65</v>
      </c>
      <c r="E31" s="31" t="n">
        <v>70</v>
      </c>
      <c r="F31" s="31" t="n">
        <v>55</v>
      </c>
      <c r="G31" s="31" t="n">
        <v>60</v>
      </c>
      <c r="H31" s="31" t="n">
        <v>65</v>
      </c>
    </row>
    <row r="32">
      <c r="A32" s="12">
        <f>Eingabe!A32</f>
        <v/>
      </c>
      <c r="B32" s="33" t="n">
        <v>46</v>
      </c>
      <c r="C32" s="33" t="n">
        <v>46</v>
      </c>
      <c r="D32" s="33" t="n">
        <v>46</v>
      </c>
      <c r="E32" s="33" t="n">
        <v>44</v>
      </c>
      <c r="F32" s="33" t="n">
        <v>46</v>
      </c>
      <c r="G32" s="33" t="n">
        <v>44</v>
      </c>
      <c r="H32" s="33" t="n">
        <v>46</v>
      </c>
    </row>
    <row r="35">
      <c r="A35" s="12">
        <f>Eingabe!A35</f>
        <v/>
      </c>
      <c r="B35" s="33" t="n">
        <v>2026</v>
      </c>
      <c r="C35" s="33" t="n">
        <v>2026</v>
      </c>
      <c r="D35" s="33" t="n">
        <v>2026</v>
      </c>
      <c r="E35" s="33" t="n">
        <v>2026</v>
      </c>
      <c r="F35" s="33" t="n">
        <v>2026</v>
      </c>
      <c r="G35" s="33" t="n">
        <v>2026</v>
      </c>
      <c r="H35" s="33" t="n">
        <v>2026</v>
      </c>
    </row>
    <row r="37">
      <c r="A37" s="4" t="inlineStr">
        <is>
          <t>Schnell-ROI Jahr 1 (zur Orientierung, unabhängig von Sheet 1)</t>
        </is>
      </c>
    </row>
    <row r="38">
      <c r="A38" s="5" t="inlineStr">
        <is>
          <t>Vollkosten Mitarbeiter Jahr 1 (× FTE)</t>
        </is>
      </c>
      <c r="B38" s="34">
        <f>(B7+B7*B8+B9+B10+B7*B11)*B12</f>
        <v/>
      </c>
      <c r="C38" s="34">
        <f>(C7+C7*C8+C9+C10+C7*C11)*C12</f>
        <v/>
      </c>
      <c r="D38" s="34">
        <f>(D7+D7*D8+D9+D10+D7*D11)*D12</f>
        <v/>
      </c>
      <c r="E38" s="34">
        <f>(E7+E7*E8+E9+E10+E7*E11)*E12</f>
        <v/>
      </c>
      <c r="F38" s="34">
        <f>(F7+F7*F8+F9+F10+F7*F11)*F12</f>
        <v/>
      </c>
      <c r="G38" s="34">
        <f>(G7+G7*G8+G9+G10+G7*G11)*G12</f>
        <v/>
      </c>
      <c r="H38" s="34">
        <f>(H7+H7*H8+H9+H10+H7*H11)*H12</f>
        <v/>
      </c>
    </row>
    <row r="39">
      <c r="A39" s="5" t="inlineStr">
        <is>
          <t>Vollkosten Agent Jahr 1</t>
        </is>
      </c>
      <c r="B39" s="34">
        <f>B15+B16+B17*12+B18*B19*12+B20</f>
        <v/>
      </c>
      <c r="C39" s="34">
        <f>C15+C16+C17*12+C18*C19*12+C20</f>
        <v/>
      </c>
      <c r="D39" s="34">
        <f>D15+D16+D17*12+D18*D19*12+D20</f>
        <v/>
      </c>
      <c r="E39" s="34">
        <f>E15+E16+E17*12+E18*E19*12+E20</f>
        <v/>
      </c>
      <c r="F39" s="34">
        <f>F15+F16+F17*12+F18*F19*12+F20</f>
        <v/>
      </c>
      <c r="G39" s="34">
        <f>G15+G16+G17*12+G18*G19*12+G20</f>
        <v/>
      </c>
      <c r="H39" s="34">
        <f>H15+H16+H17*12+H18*H19*12+H20</f>
        <v/>
      </c>
    </row>
    <row r="40">
      <c r="A40" s="35" t="inlineStr">
        <is>
          <t>Ersparnis Jahr 1 (€)</t>
        </is>
      </c>
      <c r="B40" s="36">
        <f>B38-B39</f>
        <v/>
      </c>
      <c r="C40" s="36">
        <f>C38-C39</f>
        <v/>
      </c>
      <c r="D40" s="36">
        <f>D38-D39</f>
        <v/>
      </c>
      <c r="E40" s="36">
        <f>E38-E39</f>
        <v/>
      </c>
      <c r="F40" s="36">
        <f>F38-F39</f>
        <v/>
      </c>
      <c r="G40" s="36">
        <f>G38-G39</f>
        <v/>
      </c>
      <c r="H40" s="36">
        <f>H38-H39</f>
        <v/>
      </c>
    </row>
    <row r="41">
      <c r="A41" s="35" t="inlineStr">
        <is>
          <t>ROI Jahr 1 (%)</t>
        </is>
      </c>
      <c r="B41" s="37">
        <f>IF(B39=0,0,B40/B39)</f>
        <v/>
      </c>
      <c r="C41" s="37">
        <f>IF(C39=0,0,C40/C39)</f>
        <v/>
      </c>
      <c r="D41" s="37">
        <f>IF(D39=0,0,D40/D39)</f>
        <v/>
      </c>
      <c r="E41" s="37">
        <f>IF(E39=0,0,E40/E39)</f>
        <v/>
      </c>
      <c r="F41" s="37">
        <f>IF(F39=0,0,F40/F39)</f>
        <v/>
      </c>
      <c r="G41" s="37">
        <f>IF(G39=0,0,G40/G39)</f>
        <v/>
      </c>
      <c r="H41" s="37">
        <f>IF(H39=0,0,H40/H39)</f>
        <v/>
      </c>
    </row>
  </sheetData>
  <mergeCells count="3">
    <mergeCell ref="A37:H37"/>
    <mergeCell ref="A2:H2"/>
    <mergeCell ref="A1:H1"/>
  </mergeCells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Visualisierung</t>
        </is>
      </c>
    </row>
    <row r="2">
      <c r="A2" s="2" t="inlineStr">
        <is>
          <t>Charts aktualisieren sich automatisch, wenn Sie Sheet 1 · Eingabe ändern.</t>
        </is>
      </c>
    </row>
    <row r="4">
      <c r="A4" s="35" t="inlineStr">
        <is>
          <t>Jahr</t>
        </is>
      </c>
      <c r="B4" s="35" t="inlineStr">
        <is>
          <t>Jahr 1</t>
        </is>
      </c>
      <c r="C4" s="35" t="inlineStr">
        <is>
          <t>Jahr 2</t>
        </is>
      </c>
      <c r="D4" s="35" t="inlineStr">
        <is>
          <t>Jahr 3</t>
        </is>
      </c>
      <c r="E4" s="35" t="inlineStr">
        <is>
          <t>Jahr 4</t>
        </is>
      </c>
      <c r="F4" s="35" t="inlineStr">
        <is>
          <t>Jahr 5</t>
        </is>
      </c>
    </row>
    <row r="5">
      <c r="A5" s="5" t="inlineStr">
        <is>
          <t>Kumulierte Mitarbeiter-Kosten (€)</t>
        </is>
      </c>
      <c r="B5" s="38">
        <f>Hauptkalkulation!B26</f>
        <v/>
      </c>
      <c r="C5" s="38">
        <f>Hauptkalkulation!C26</f>
        <v/>
      </c>
      <c r="D5" s="38">
        <f>Hauptkalkulation!D26</f>
        <v/>
      </c>
      <c r="E5" s="38">
        <f>Hauptkalkulation!E26</f>
        <v/>
      </c>
      <c r="F5" s="38">
        <f>Hauptkalkulation!F26</f>
        <v/>
      </c>
    </row>
    <row r="6">
      <c r="A6" s="5" t="inlineStr">
        <is>
          <t>Kumulierte Agent-Kosten (€)</t>
        </is>
      </c>
      <c r="B6" s="38">
        <f>Hauptkalkulation!B24</f>
        <v/>
      </c>
      <c r="C6" s="38">
        <f>Hauptkalkulation!C24</f>
        <v/>
      </c>
      <c r="D6" s="38">
        <f>Hauptkalkulation!D24</f>
        <v/>
      </c>
      <c r="E6" s="38">
        <f>Hauptkalkulation!E24</f>
        <v/>
      </c>
      <c r="F6" s="38">
        <f>Hauptkalkulation!F24</f>
        <v/>
      </c>
    </row>
    <row r="8">
      <c r="A8" s="35" t="inlineStr">
        <is>
          <t>Break-Even erreicht in Jahr:</t>
        </is>
      </c>
      <c r="B8" s="39">
        <f>IFERROR(MATCH(1,Hauptkalkulation!B27:F27,0),"&gt; 5 Jahre")</f>
        <v/>
      </c>
    </row>
    <row r="28">
      <c r="A28" s="35" t="inlineStr">
        <is>
          <t>Szenario</t>
        </is>
      </c>
      <c r="B28" s="35">
        <f>Szenarien!B3</f>
        <v/>
      </c>
      <c r="C28" s="35">
        <f>Szenarien!C3</f>
        <v/>
      </c>
      <c r="D28" s="35">
        <f>Szenarien!D3</f>
        <v/>
      </c>
      <c r="E28" s="35">
        <f>Szenarien!E3</f>
        <v/>
      </c>
      <c r="F28" s="35">
        <f>Szenarien!F3</f>
        <v/>
      </c>
      <c r="G28" s="35">
        <f>Szenarien!G3</f>
        <v/>
      </c>
      <c r="H28" s="35">
        <f>Szenarien!H3</f>
        <v/>
      </c>
    </row>
    <row r="29">
      <c r="A29" s="5" t="inlineStr">
        <is>
          <t>ROI Jahr 1 (%)</t>
        </is>
      </c>
      <c r="B29" s="40">
        <f>Szenarien!B41</f>
        <v/>
      </c>
      <c r="C29" s="40">
        <f>Szenarien!C41</f>
        <v/>
      </c>
      <c r="D29" s="40">
        <f>Szenarien!D41</f>
        <v/>
      </c>
      <c r="E29" s="40">
        <f>Szenarien!E41</f>
        <v/>
      </c>
      <c r="F29" s="40">
        <f>Szenarien!F41</f>
        <v/>
      </c>
      <c r="G29" s="40">
        <f>Szenarien!G41</f>
        <v/>
      </c>
      <c r="H29" s="40">
        <f>Szenarien!H41</f>
        <v/>
      </c>
    </row>
  </sheetData>
  <mergeCells count="2">
    <mergeCell ref="A2:F2"/>
    <mergeCell ref="A1:F1"/>
  </mergeCells>
  <pageMargins left="0.75" right="0.75" top="1" bottom="1" header="0.5" footer="0.5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34" customWidth="1" min="1" max="1"/>
    <col width="30" customWidth="1" min="2" max="2"/>
    <col width="14" customWidth="1" min="3" max="3"/>
    <col width="40" customWidth="1" min="4" max="4"/>
  </cols>
  <sheetData>
    <row r="1">
      <c r="A1" s="1" t="inlineStr">
        <is>
          <t>Annahmen &amp; Quellen (Bonus)</t>
        </is>
      </c>
    </row>
    <row r="2" ht="30" customHeight="1">
      <c r="A2" s="28" t="inlineStr">
        <is>
          <t>Nachverfolgbarkeit ist 80% der Lernkurve: Tragen Sie hier ein, woher Ihre Zahlen stammen — wichtig, wenn Sie das Ergebnis später im Team oder mit Investoren diskutieren.</t>
        </is>
      </c>
    </row>
    <row r="4" ht="20" customHeight="1">
      <c r="A4" s="3" t="inlineStr">
        <is>
          <t>Annahme / Variable</t>
        </is>
      </c>
      <c r="B4" s="3" t="inlineStr">
        <is>
          <t>Wert / Quelle</t>
        </is>
      </c>
      <c r="C4" s="3" t="inlineStr">
        <is>
          <t>Datum</t>
        </is>
      </c>
      <c r="D4" s="3" t="inlineStr">
        <is>
          <t>Notiz</t>
        </is>
      </c>
    </row>
    <row r="5">
      <c r="A5" s="41" t="inlineStr">
        <is>
          <t>Brutto-Jahresgehalt Mitarbeiter</t>
        </is>
      </c>
      <c r="B5" s="42" t="inlineStr">
        <is>
          <t>Eigener Gehaltsplan / StepStone-Gehaltsreport</t>
        </is>
      </c>
      <c r="C5" s="42" t="inlineStr">
        <is>
          <t>01.09.2026</t>
        </is>
      </c>
      <c r="D5" s="42" t="inlineStr">
        <is>
          <t>Beispiel — bitte durch eigene Quelle ersetzen</t>
        </is>
      </c>
    </row>
    <row r="6">
      <c r="A6" s="41" t="inlineStr">
        <is>
          <t>LLM-API-Kosten pro Monat</t>
        </is>
      </c>
      <c r="B6" s="42" t="inlineStr">
        <is>
          <t>Anthropic/OpenAI Pricing-Page + geschätztes Volumen</t>
        </is>
      </c>
      <c r="C6" s="42" t="inlineStr">
        <is>
          <t>01.09.2026</t>
        </is>
      </c>
      <c r="D6" s="42" t="inlineStr">
        <is>
          <t>Beispiel — bei Volumenänderung neu schätzen</t>
        </is>
      </c>
    </row>
    <row r="7">
      <c r="A7" s="41" t="inlineStr">
        <is>
          <t>Lohnnebenkosten (%)</t>
        </is>
      </c>
      <c r="B7" s="42" t="inlineStr">
        <is>
          <t>Bundesagentur für Arbeit, Richtwert Arbeitgeberanteil</t>
        </is>
      </c>
      <c r="C7" s="42" t="inlineStr">
        <is>
          <t>01.09.2026</t>
        </is>
      </c>
      <c r="D7" s="42" t="inlineStr">
        <is>
          <t>Beispiel — je nach Bundesland/Branche leicht abweichend</t>
        </is>
      </c>
    </row>
    <row r="8">
      <c r="A8" s="43" t="n"/>
      <c r="B8" s="43" t="n"/>
      <c r="C8" s="43" t="n"/>
      <c r="D8" s="43" t="n"/>
    </row>
    <row r="9">
      <c r="A9" s="43" t="n"/>
      <c r="B9" s="43" t="n"/>
      <c r="C9" s="43" t="n"/>
      <c r="D9" s="43" t="n"/>
    </row>
    <row r="10">
      <c r="A10" s="43" t="n"/>
      <c r="B10" s="43" t="n"/>
      <c r="C10" s="43" t="n"/>
      <c r="D10" s="43" t="n"/>
    </row>
    <row r="11">
      <c r="A11" s="43" t="n"/>
      <c r="B11" s="43" t="n"/>
      <c r="C11" s="43" t="n"/>
      <c r="D11" s="43" t="n"/>
    </row>
    <row r="12">
      <c r="A12" s="43" t="n"/>
      <c r="B12" s="43" t="n"/>
      <c r="C12" s="43" t="n"/>
      <c r="D12" s="43" t="n"/>
    </row>
    <row r="13">
      <c r="A13" s="43" t="n"/>
      <c r="B13" s="43" t="n"/>
      <c r="C13" s="43" t="n"/>
      <c r="D13" s="43" t="n"/>
    </row>
    <row r="14">
      <c r="A14" s="43" t="n"/>
      <c r="B14" s="43" t="n"/>
      <c r="C14" s="43" t="n"/>
      <c r="D14" s="43" t="n"/>
    </row>
    <row r="15">
      <c r="A15" s="43" t="n"/>
      <c r="B15" s="43" t="n"/>
      <c r="C15" s="43" t="n"/>
      <c r="D15" s="43" t="n"/>
    </row>
    <row r="16">
      <c r="A16" s="43" t="n"/>
      <c r="B16" s="43" t="n"/>
      <c r="C16" s="43" t="n"/>
      <c r="D16" s="43" t="n"/>
    </row>
    <row r="17">
      <c r="A17" s="43" t="n"/>
      <c r="B17" s="43" t="n"/>
      <c r="C17" s="43" t="n"/>
      <c r="D17" s="43" t="n"/>
    </row>
    <row r="18">
      <c r="A18" s="43" t="n"/>
      <c r="B18" s="43" t="n"/>
      <c r="C18" s="43" t="n"/>
      <c r="D18" s="43" t="n"/>
    </row>
    <row r="19">
      <c r="A19" s="43" t="n"/>
      <c r="B19" s="43" t="n"/>
      <c r="C19" s="43" t="n"/>
      <c r="D19" s="43" t="n"/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2026-09-10T11:32:06Z</dcterms:created>
  <dcterms:modified xsi:type="dcterms:W3CDTF">2026-09-10T11:32:06Z</dcterms:modified>
</cp:coreProperties>
</file>